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5" i="1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D19" s="1"/>
  <c r="E21"/>
  <c r="D21"/>
  <c r="E19"/>
  <c r="E36" s="1"/>
  <c r="D13"/>
  <c r="E12"/>
  <c r="E11"/>
  <c r="E13" s="1"/>
  <c r="E16" l="1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<sst xmlns="http://schemas.openxmlformats.org/spreadsheetml/2006/main" count="74" uniqueCount="51">
  <si>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</si>
  <si>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</si>
  <si>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</si>
  <si>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</si>
  <si>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</si>
  <si>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</si>
  <si>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</si>
  <si>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</si>
  <si>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</si>
  <si>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</si>
  <si>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</si>
  <si>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</si>
  <si>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</si>
  <si>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</si>
  <si>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</si>
  <si>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</si>
  <si>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</si>
  <si>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</si>
  <si>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</si>
  <si>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</si>
  <si>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</si>
  <si>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</si>
  <si>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</si>
  <si>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</si>
  <si>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</si>
  <si>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</si>
  <si>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</si>
  <si>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</si>
  <si>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</si>
  <si>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</si>
  <si>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</si>
  <si>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</si>
  <si>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</si>
  <si>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</si>
  <si>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</si>
  <si>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</si>
  <si>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</si>
  <si>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</si>
  <si>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</si>
  <si>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</si>
  <si>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</si>
  <si>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</si>
  <si>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</si>
  <si>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</si>
  <si>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</si>
  <si>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</si>
  <si>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</si>
  <si>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</si>
  <si>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</si>
  <si>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</si>
  <si>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Астана Кесаева, дом 21, корп. 2</t>
  </si>
</sst>
</file>

<file path=xl/styles.xml><?xml version="1.0" encoding="utf-8"?>
<styleSheet xmlns="http://schemas.openxmlformats.org/spreadsheetml/2006/main">
  <numFmts count="1"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1" fontId="0" fillId="0" borderId="9" xfId="0" applyNumberFormat="1" applyFont="1" applyFill="1" applyBorder="1"/>
    <xf numFmtId="165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sqref="A1:E3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2" t="s">
        <v>48</v>
      </c>
      <c r="B1" s="3"/>
      <c r="C1" s="3"/>
      <c r="D1" s="3"/>
      <c r="E1" s="4"/>
    </row>
    <row r="2" spans="1:5" ht="15" customHeight="1">
      <c r="A2" s="5"/>
      <c r="B2" s="6"/>
      <c r="C2" s="6"/>
      <c r="D2" s="6"/>
      <c r="E2" s="7"/>
    </row>
    <row r="3" spans="1:5" ht="22.5" customHeight="1">
      <c r="A3" s="8"/>
      <c r="B3" s="9"/>
      <c r="C3" s="9"/>
      <c r="D3" s="9"/>
      <c r="E3" s="10"/>
    </row>
    <row r="4" spans="1:5" ht="15" customHeight="1">
      <c r="A4" s="11" t="s">
        <v>50</v>
      </c>
      <c r="B4" s="11"/>
      <c r="C4" s="11"/>
      <c r="D4" s="11"/>
      <c r="E4" s="11"/>
    </row>
    <row r="5" spans="1:5" ht="15" customHeight="1">
      <c r="A5" s="12"/>
      <c r="B5" s="12"/>
      <c r="C5" s="12"/>
      <c r="D5" s="12"/>
      <c r="E5" s="12"/>
    </row>
    <row r="6" spans="1:5" ht="15" customHeight="1">
      <c r="A6" s="13" t="s">
        <v>0</v>
      </c>
      <c r="B6" s="13" t="s">
        <v>1</v>
      </c>
      <c r="C6" s="14" t="s">
        <v>2</v>
      </c>
      <c r="D6" s="15" t="s">
        <v>3</v>
      </c>
      <c r="E6" s="15" t="s">
        <v>4</v>
      </c>
    </row>
    <row r="7" spans="1:5" ht="15" customHeight="1">
      <c r="A7" s="13"/>
      <c r="B7" s="13"/>
      <c r="C7" s="16"/>
      <c r="D7" s="15"/>
      <c r="E7" s="15"/>
    </row>
    <row r="8" spans="1:5">
      <c r="A8" s="19"/>
      <c r="B8" s="19" t="s">
        <v>5</v>
      </c>
      <c r="C8" s="19" t="s">
        <v>6</v>
      </c>
      <c r="D8" s="19"/>
      <c r="E8" s="32">
        <v>276253</v>
      </c>
    </row>
    <row r="9" spans="1:5">
      <c r="A9" s="19"/>
      <c r="B9" s="19" t="s">
        <v>7</v>
      </c>
      <c r="C9" s="19" t="s">
        <v>6</v>
      </c>
      <c r="D9" s="19"/>
      <c r="E9" s="32">
        <v>0</v>
      </c>
    </row>
    <row r="10" spans="1:5">
      <c r="A10" s="21" t="s">
        <v>8</v>
      </c>
      <c r="B10" s="21"/>
      <c r="C10" s="21"/>
      <c r="D10" s="21"/>
      <c r="E10" s="21"/>
    </row>
    <row r="11" spans="1:5">
      <c r="A11" s="19">
        <v>1</v>
      </c>
      <c r="B11" s="19" t="s">
        <v>9</v>
      </c>
      <c r="C11" s="19" t="s">
        <v>10</v>
      </c>
      <c r="D11" s="32">
        <v>3932</v>
      </c>
      <c r="E11" s="32">
        <f>D11</f>
        <v>3932</v>
      </c>
    </row>
    <row r="12" spans="1:5">
      <c r="A12" s="19">
        <v>2</v>
      </c>
      <c r="B12" s="19" t="s">
        <v>11</v>
      </c>
      <c r="C12" s="19" t="s">
        <v>6</v>
      </c>
      <c r="D12" s="20">
        <v>8.76</v>
      </c>
      <c r="E12" s="20">
        <f>D12</f>
        <v>8.76</v>
      </c>
    </row>
    <row r="13" spans="1:5">
      <c r="A13" s="19">
        <v>3</v>
      </c>
      <c r="B13" s="19" t="s">
        <v>12</v>
      </c>
      <c r="C13" s="19" t="s">
        <v>6</v>
      </c>
      <c r="D13" s="32">
        <f>D11*D12*12</f>
        <v>413331.83999999997</v>
      </c>
      <c r="E13" s="32">
        <f>E11*E12*12</f>
        <v>413331.83999999997</v>
      </c>
    </row>
    <row r="14" spans="1:5">
      <c r="A14" s="19">
        <v>4</v>
      </c>
      <c r="B14" s="19" t="s">
        <v>13</v>
      </c>
      <c r="C14" s="19" t="s">
        <v>6</v>
      </c>
      <c r="D14" s="19"/>
      <c r="E14" s="32">
        <v>253629.93</v>
      </c>
    </row>
    <row r="15" spans="1:5">
      <c r="A15" s="19">
        <v>5</v>
      </c>
      <c r="B15" s="19" t="s">
        <v>14</v>
      </c>
      <c r="C15" s="19" t="s">
        <v>15</v>
      </c>
      <c r="D15" s="23"/>
      <c r="E15" s="23">
        <f>E14/E13%</f>
        <v>61.362301534766829</v>
      </c>
    </row>
    <row r="16" spans="1:5">
      <c r="A16" s="19">
        <v>6</v>
      </c>
      <c r="B16" s="19" t="s">
        <v>16</v>
      </c>
      <c r="C16" s="19" t="s">
        <v>6</v>
      </c>
      <c r="D16" s="22"/>
      <c r="E16" s="32">
        <f>E8+E13-E14</f>
        <v>435954.91</v>
      </c>
    </row>
    <row r="17" spans="1:5">
      <c r="A17" s="19"/>
      <c r="B17" s="19"/>
      <c r="C17" s="19"/>
      <c r="D17" s="19"/>
      <c r="E17" s="19"/>
    </row>
    <row r="18" spans="1:5">
      <c r="A18" s="21" t="s">
        <v>17</v>
      </c>
      <c r="B18" s="21"/>
      <c r="C18" s="21"/>
      <c r="D18" s="21"/>
      <c r="E18" s="21"/>
    </row>
    <row r="19" spans="1:5">
      <c r="A19" s="19"/>
      <c r="B19" s="19" t="s">
        <v>18</v>
      </c>
      <c r="C19" s="19" t="s">
        <v>6</v>
      </c>
      <c r="D19" s="32">
        <f>D21+D23+D24+D25+D26+D27+D28+D29+D30+D31+D32+D33+D34+D35</f>
        <v>413331.83999999997</v>
      </c>
      <c r="E19" s="32">
        <f>E21+E23+E24+E25+E26+E27+E28+E29+E30+E31+E32+E33+E34+E35</f>
        <v>253629.92999999993</v>
      </c>
    </row>
    <row r="20" spans="1:5">
      <c r="A20" s="19"/>
      <c r="B20" s="19" t="s">
        <v>19</v>
      </c>
      <c r="C20" s="19"/>
      <c r="D20" s="32"/>
      <c r="E20" s="32"/>
    </row>
    <row r="21" spans="1:5">
      <c r="A21" s="19">
        <v>1</v>
      </c>
      <c r="B21" s="19" t="s">
        <v>20</v>
      </c>
      <c r="C21" s="19" t="s">
        <v>6</v>
      </c>
      <c r="D21" s="32">
        <f>D11*1.97*12</f>
        <v>92952.48</v>
      </c>
      <c r="E21" s="32">
        <f>E14*22.5%</f>
        <v>57066.734250000001</v>
      </c>
    </row>
    <row r="22" spans="1:5" ht="45">
      <c r="A22" s="19">
        <v>2</v>
      </c>
      <c r="B22" s="24" t="s">
        <v>21</v>
      </c>
      <c r="C22" s="19" t="s">
        <v>6</v>
      </c>
      <c r="D22" s="32"/>
      <c r="E22" s="32"/>
    </row>
    <row r="23" spans="1:5" ht="30">
      <c r="A23" s="25" t="s">
        <v>22</v>
      </c>
      <c r="B23" s="24" t="s">
        <v>23</v>
      </c>
      <c r="C23" s="19" t="s">
        <v>6</v>
      </c>
      <c r="D23" s="32">
        <f>D11*0.23*12</f>
        <v>10852.32</v>
      </c>
      <c r="E23" s="32">
        <f>E14*2.6%</f>
        <v>6594.3781800000006</v>
      </c>
    </row>
    <row r="24" spans="1:5" ht="30">
      <c r="A24" s="25" t="s">
        <v>24</v>
      </c>
      <c r="B24" s="24" t="s">
        <v>25</v>
      </c>
      <c r="C24" s="19" t="s">
        <v>6</v>
      </c>
      <c r="D24" s="32">
        <f>D11*0.28*12</f>
        <v>13211.52</v>
      </c>
      <c r="E24" s="32">
        <f>E14*3.2%</f>
        <v>8116.1577600000001</v>
      </c>
    </row>
    <row r="25" spans="1:5" ht="30">
      <c r="A25" s="25" t="s">
        <v>26</v>
      </c>
      <c r="B25" s="24" t="s">
        <v>27</v>
      </c>
      <c r="C25" s="19" t="s">
        <v>6</v>
      </c>
      <c r="D25" s="32">
        <f>D11*0.26*12</f>
        <v>12267.84</v>
      </c>
      <c r="E25" s="32">
        <f>E14*3%</f>
        <v>7608.8978999999999</v>
      </c>
    </row>
    <row r="26" spans="1:5" ht="30">
      <c r="A26" s="25" t="s">
        <v>28</v>
      </c>
      <c r="B26" s="24" t="s">
        <v>29</v>
      </c>
      <c r="C26" s="19" t="s">
        <v>6</v>
      </c>
      <c r="D26" s="32">
        <f>D11*0.29*12</f>
        <v>13683.36</v>
      </c>
      <c r="E26" s="32">
        <f>E14*3.3%</f>
        <v>8369.787690000001</v>
      </c>
    </row>
    <row r="27" spans="1:5">
      <c r="A27" s="25" t="s">
        <v>30</v>
      </c>
      <c r="B27" s="24" t="s">
        <v>31</v>
      </c>
      <c r="C27" s="19" t="s">
        <v>6</v>
      </c>
      <c r="D27" s="32">
        <f>D11*0.34*12</f>
        <v>16042.560000000001</v>
      </c>
      <c r="E27" s="32">
        <f>E14*3.9%</f>
        <v>9891.5672699999996</v>
      </c>
    </row>
    <row r="28" spans="1:5" ht="30">
      <c r="A28" s="25" t="s">
        <v>32</v>
      </c>
      <c r="B28" s="24" t="s">
        <v>33</v>
      </c>
      <c r="C28" s="19" t="s">
        <v>6</v>
      </c>
      <c r="D28" s="32">
        <f>D11*0.06*12</f>
        <v>2831.04</v>
      </c>
      <c r="E28" s="32">
        <f>E14*0.7%</f>
        <v>1775.4095099999997</v>
      </c>
    </row>
    <row r="29" spans="1:5">
      <c r="A29" s="25" t="s">
        <v>34</v>
      </c>
      <c r="B29" s="19" t="s">
        <v>35</v>
      </c>
      <c r="C29" s="19" t="s">
        <v>6</v>
      </c>
      <c r="D29" s="32">
        <f>D11*0.05*12</f>
        <v>2359.2000000000003</v>
      </c>
      <c r="E29" s="32">
        <f>E14*0.6%</f>
        <v>1521.7795799999999</v>
      </c>
    </row>
    <row r="30" spans="1:5">
      <c r="A30" s="25" t="s">
        <v>36</v>
      </c>
      <c r="B30" s="24" t="s">
        <v>37</v>
      </c>
      <c r="C30" s="19" t="s">
        <v>6</v>
      </c>
      <c r="D30" s="32">
        <f>D11*0.15*12</f>
        <v>7077.5999999999995</v>
      </c>
      <c r="E30" s="32">
        <f>E14*1.7%</f>
        <v>4311.7088100000001</v>
      </c>
    </row>
    <row r="31" spans="1:5" ht="30">
      <c r="A31" s="25" t="s">
        <v>38</v>
      </c>
      <c r="B31" s="24" t="s">
        <v>39</v>
      </c>
      <c r="C31" s="19" t="s">
        <v>6</v>
      </c>
      <c r="D31" s="32">
        <f>D11*2.01*12</f>
        <v>94839.839999999982</v>
      </c>
      <c r="E31" s="32">
        <f>E14*22.9%</f>
        <v>58081.253969999991</v>
      </c>
    </row>
    <row r="32" spans="1:5">
      <c r="A32" s="25" t="s">
        <v>40</v>
      </c>
      <c r="B32" s="19" t="s">
        <v>41</v>
      </c>
      <c r="C32" s="19" t="s">
        <v>6</v>
      </c>
      <c r="D32" s="32">
        <f>D11*0.48*12</f>
        <v>22648.32</v>
      </c>
      <c r="E32" s="32">
        <f>E14*5.5%</f>
        <v>13949.64615</v>
      </c>
    </row>
    <row r="33" spans="1:5" ht="30">
      <c r="A33" s="25" t="s">
        <v>42</v>
      </c>
      <c r="B33" s="24" t="s">
        <v>43</v>
      </c>
      <c r="C33" s="19" t="s">
        <v>6</v>
      </c>
      <c r="D33" s="32">
        <f>D11*2.13*12</f>
        <v>100501.92</v>
      </c>
      <c r="E33" s="32">
        <f>E14*24.3%</f>
        <v>61632.072989999993</v>
      </c>
    </row>
    <row r="34" spans="1:5" ht="45">
      <c r="A34" s="26" t="s">
        <v>44</v>
      </c>
      <c r="B34" s="27" t="s">
        <v>45</v>
      </c>
      <c r="C34" s="28" t="s">
        <v>6</v>
      </c>
      <c r="D34" s="32">
        <f>D11*0.24*12</f>
        <v>11324.16</v>
      </c>
      <c r="E34" s="32">
        <f>E14*2.7%</f>
        <v>6848.0081100000007</v>
      </c>
    </row>
    <row r="35" spans="1:5" ht="15.75">
      <c r="A35" s="29" t="s">
        <v>46</v>
      </c>
      <c r="B35" s="30" t="s">
        <v>49</v>
      </c>
      <c r="C35" s="31" t="s">
        <v>6</v>
      </c>
      <c r="D35" s="32">
        <f>D11*0.27*12</f>
        <v>12739.68</v>
      </c>
      <c r="E35" s="32">
        <f>E14*3.1%</f>
        <v>7862.52783</v>
      </c>
    </row>
    <row r="36" spans="1:5">
      <c r="A36" s="18" t="s">
        <v>46</v>
      </c>
      <c r="B36" s="17" t="s">
        <v>47</v>
      </c>
      <c r="C36" s="17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2015-04-17T06:44:40Z</dcterms:modified>
</cp:coreProperties>
</file>