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8" i="1"/>
  <c r="E35"/>
  <c r="D35"/>
  <c r="E34"/>
  <c r="D34"/>
  <c r="E33"/>
  <c r="D33"/>
  <c r="E32"/>
  <c r="D32"/>
  <c r="E31"/>
  <c r="D31"/>
  <c r="E30"/>
  <c r="D30"/>
  <c r="E29"/>
  <c r="D29"/>
  <c r="D28"/>
  <c r="E27"/>
  <c r="D27"/>
  <c r="E26"/>
  <c r="D26"/>
  <c r="E25"/>
  <c r="D25"/>
  <c r="E24"/>
  <c r="D24"/>
  <c r="E23"/>
  <c r="D23"/>
  <c r="E21"/>
  <c r="E19" s="1"/>
  <c r="E36" s="1"/>
  <c r="D21"/>
  <c r="D19" s="1"/>
  <c r="D13"/>
  <c r="E12"/>
  <c r="E11"/>
  <c r="E13" s="1"/>
  <c r="E15" s="1"/>
  <c r="E16" l="1"/>
</calcChain>
</file>

<file path=xl/sharedStrings.xml><?xml version="1.0" encoding="utf-8"?>
<sst xmlns="http://schemas.openxmlformats.org/spreadsheetml/2006/main" count="74" uniqueCount="51">
  <si>
    <t>№п/п</t>
  </si>
  <si>
    <t>Виды затрат и оказанных услуг</t>
  </si>
  <si>
    <t>Ед. измер.</t>
  </si>
  <si>
    <t>План. расходы при 100% оплате за год</t>
  </si>
  <si>
    <t>Фактические расходы за год</t>
  </si>
  <si>
    <t>Задолженность на начало года</t>
  </si>
  <si>
    <t>руб.</t>
  </si>
  <si>
    <t>Остаток средств на начало года</t>
  </si>
  <si>
    <t>Раздел 1. ДОХОДЫ</t>
  </si>
  <si>
    <t>Общая площадь квартир</t>
  </si>
  <si>
    <t>м2</t>
  </si>
  <si>
    <t>Тариф на 1 м2</t>
  </si>
  <si>
    <t>Начислено по тарифу</t>
  </si>
  <si>
    <t>Фактически оплачено</t>
  </si>
  <si>
    <t>% оплаты</t>
  </si>
  <si>
    <t>%</t>
  </si>
  <si>
    <t>Задолженность</t>
  </si>
  <si>
    <t>Раздел 2. РАСХОДЫ</t>
  </si>
  <si>
    <t>Всего</t>
  </si>
  <si>
    <t>в том числе:</t>
  </si>
  <si>
    <t>Уборка территории домовладения</t>
  </si>
  <si>
    <t>Затраты на работы по текущему ремонту и обслуживанию внутридомового инженерного оборудования:</t>
  </si>
  <si>
    <t>2.1</t>
  </si>
  <si>
    <t>Содержание и текущий ремонт                                                      системы электроснабжения</t>
  </si>
  <si>
    <t>2.2</t>
  </si>
  <si>
    <t>Содержание и текущий ремонт                                                      системы теплоснабжения</t>
  </si>
  <si>
    <t>2.3</t>
  </si>
  <si>
    <t>Содержание и текущий ремонт                                                               системы водоснабжения</t>
  </si>
  <si>
    <t>2.4</t>
  </si>
  <si>
    <t>Содержание и текущий ремонт                                                        системы водоотведения</t>
  </si>
  <si>
    <t>3</t>
  </si>
  <si>
    <t>Затраты по сбору и учету платежей с населения</t>
  </si>
  <si>
    <t>4</t>
  </si>
  <si>
    <t>Затраты на дезобработку мест общего пользования</t>
  </si>
  <si>
    <t>5</t>
  </si>
  <si>
    <t>Очиска дымоходов</t>
  </si>
  <si>
    <t>6</t>
  </si>
  <si>
    <t>Затраты по охране труда и технике безопасности</t>
  </si>
  <si>
    <t>7</t>
  </si>
  <si>
    <t>Затраты на работы по ремонту и содержанию  конструктивных элементов жилых зданий</t>
  </si>
  <si>
    <t>8</t>
  </si>
  <si>
    <t>Затраты по уплате налогов</t>
  </si>
  <si>
    <t>9</t>
  </si>
  <si>
    <t>Плата за услуги и работы по управлению                                       многоквартирным домом</t>
  </si>
  <si>
    <t>10</t>
  </si>
  <si>
    <t>Плата за услуги "Единой дежурно-диспетчерской службы" согласно Постановления АМС г. Владикавказ №991 от 15 июня 2012 г.</t>
  </si>
  <si>
    <t>11</t>
  </si>
  <si>
    <t>Рентабельность 3%</t>
  </si>
  <si>
    <t>Остаток средств</t>
  </si>
  <si>
    <r>
      <rPr>
        <b/>
        <sz val="14"/>
        <color indexed="8"/>
        <rFont val="Calibri"/>
        <family val="2"/>
        <charset val="204"/>
      </rPr>
      <t xml:space="preserve">Отчет </t>
    </r>
    <r>
      <rPr>
        <sz val="12"/>
        <color indexed="8"/>
        <rFont val="Calibri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об указанных услугах и выполненных работах по содержанию многоквартирных домов обслуживаемых ООО "Эра" за 2014 год.</t>
    </r>
  </si>
  <si>
    <t>Адрес дома: г. Владикавказ, ул. Астана Кесаева, дом 41, корп. 3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</si>
</sst>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9" xfId="0" applyFont="1" applyBorder="1"/>
    <xf numFmtId="1" fontId="3" fillId="0" borderId="9" xfId="0" applyNumberFormat="1" applyFont="1" applyBorder="1"/>
    <xf numFmtId="0" fontId="3" fillId="0" borderId="9" xfId="0" applyFont="1" applyBorder="1" applyAlignment="1">
      <alignment vertical="justify"/>
    </xf>
    <xf numFmtId="49" fontId="3" fillId="0" borderId="9" xfId="0" applyNumberFormat="1" applyFont="1" applyBorder="1" applyAlignment="1">
      <alignment horizontal="right"/>
    </xf>
    <xf numFmtId="0" fontId="0" fillId="0" borderId="9" xfId="0" applyBorder="1" applyAlignment="1">
      <alignment vertical="justify"/>
    </xf>
    <xf numFmtId="1" fontId="0" fillId="0" borderId="9" xfId="0" applyNumberFormat="1" applyFont="1" applyBorder="1"/>
    <xf numFmtId="49" fontId="5" fillId="0" borderId="9" xfId="0" applyNumberFormat="1" applyFont="1" applyBorder="1" applyAlignment="1">
      <alignment horizontal="right"/>
    </xf>
    <xf numFmtId="0" fontId="5" fillId="0" borderId="9" xfId="0" applyFont="1" applyBorder="1" applyAlignment="1">
      <alignment vertical="justify"/>
    </xf>
    <xf numFmtId="0" fontId="3" fillId="0" borderId="9" xfId="0" applyFont="1" applyFill="1" applyBorder="1"/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3" fontId="3" fillId="0" borderId="9" xfId="0" applyNumberFormat="1" applyFont="1" applyFill="1" applyBorder="1"/>
    <xf numFmtId="3" fontId="3" fillId="0" borderId="9" xfId="0" applyNumberFormat="1" applyFont="1" applyBorder="1"/>
    <xf numFmtId="3" fontId="0" fillId="0" borderId="9" xfId="0" applyNumberFormat="1" applyFont="1" applyBorder="1"/>
    <xf numFmtId="4" fontId="3" fillId="0" borderId="9" xfId="0" applyNumberFormat="1" applyFont="1" applyFill="1" applyBorder="1"/>
    <xf numFmtId="164" fontId="3" fillId="0" borderId="9" xfId="0" applyNumberFormat="1" applyFont="1" applyFill="1" applyBorder="1"/>
    <xf numFmtId="0" fontId="4" fillId="0" borderId="9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justify"/>
    </xf>
    <xf numFmtId="0" fontId="3" fillId="2" borderId="2" xfId="0" applyFont="1" applyFill="1" applyBorder="1" applyAlignment="1">
      <alignment horizontal="center" vertical="justify"/>
    </xf>
    <xf numFmtId="0" fontId="3" fillId="2" borderId="3" xfId="0" applyFont="1" applyFill="1" applyBorder="1" applyAlignment="1">
      <alignment horizontal="center" vertical="justify"/>
    </xf>
    <xf numFmtId="0" fontId="3" fillId="2" borderId="4" xfId="0" applyFont="1" applyFill="1" applyBorder="1" applyAlignment="1">
      <alignment horizontal="center" vertical="justify"/>
    </xf>
    <xf numFmtId="0" fontId="3" fillId="2" borderId="0" xfId="0" applyFont="1" applyFill="1" applyBorder="1" applyAlignment="1">
      <alignment horizontal="center" vertical="justify"/>
    </xf>
    <xf numFmtId="0" fontId="3" fillId="2" borderId="5" xfId="0" applyFont="1" applyFill="1" applyBorder="1" applyAlignment="1">
      <alignment horizontal="center" vertical="justify"/>
    </xf>
    <xf numFmtId="0" fontId="3" fillId="2" borderId="6" xfId="0" applyFont="1" applyFill="1" applyBorder="1" applyAlignment="1">
      <alignment horizontal="center" vertical="justify"/>
    </xf>
    <xf numFmtId="0" fontId="3" fillId="2" borderId="7" xfId="0" applyFont="1" applyFill="1" applyBorder="1" applyAlignment="1">
      <alignment horizontal="center" vertical="justify"/>
    </xf>
    <xf numFmtId="0" fontId="3" fillId="2" borderId="8" xfId="0" applyFont="1" applyFill="1" applyBorder="1" applyAlignment="1">
      <alignment horizontal="center" vertical="justify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9" xfId="0" applyFont="1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>
      <selection activeCell="E16" sqref="E16"/>
    </sheetView>
  </sheetViews>
  <sheetFormatPr defaultRowHeight="15"/>
  <cols>
    <col min="1" max="1" width="6.5703125" customWidth="1"/>
    <col min="2" max="2" width="48.140625" customWidth="1"/>
    <col min="3" max="3" width="8.140625" customWidth="1"/>
    <col min="4" max="4" width="12" customWidth="1"/>
    <col min="5" max="5" width="13.85546875" customWidth="1"/>
  </cols>
  <sheetData>
    <row r="1" spans="1:5">
      <c r="A1" s="20" t="s">
        <v>49</v>
      </c>
      <c r="B1" s="21"/>
      <c r="C1" s="21"/>
      <c r="D1" s="21"/>
      <c r="E1" s="22"/>
    </row>
    <row r="2" spans="1:5">
      <c r="A2" s="23"/>
      <c r="B2" s="24"/>
      <c r="C2" s="24"/>
      <c r="D2" s="24"/>
      <c r="E2" s="25"/>
    </row>
    <row r="3" spans="1:5" ht="22.5" customHeight="1">
      <c r="A3" s="26"/>
      <c r="B3" s="27"/>
      <c r="C3" s="27"/>
      <c r="D3" s="27"/>
      <c r="E3" s="28"/>
    </row>
    <row r="4" spans="1:5">
      <c r="A4" s="29" t="s">
        <v>50</v>
      </c>
      <c r="B4" s="29"/>
      <c r="C4" s="29"/>
      <c r="D4" s="29"/>
      <c r="E4" s="29"/>
    </row>
    <row r="5" spans="1:5">
      <c r="A5" s="30"/>
      <c r="B5" s="30"/>
      <c r="C5" s="30"/>
      <c r="D5" s="30"/>
      <c r="E5" s="30"/>
    </row>
    <row r="6" spans="1:5">
      <c r="A6" s="31" t="s">
        <v>0</v>
      </c>
      <c r="B6" s="31" t="s">
        <v>1</v>
      </c>
      <c r="C6" s="32" t="s">
        <v>2</v>
      </c>
      <c r="D6" s="34" t="s">
        <v>3</v>
      </c>
      <c r="E6" s="34" t="s">
        <v>4</v>
      </c>
    </row>
    <row r="7" spans="1:5">
      <c r="A7" s="31"/>
      <c r="B7" s="31"/>
      <c r="C7" s="33"/>
      <c r="D7" s="34"/>
      <c r="E7" s="34"/>
    </row>
    <row r="8" spans="1:5" ht="15.75">
      <c r="A8" s="1"/>
      <c r="B8" s="1" t="s">
        <v>5</v>
      </c>
      <c r="C8" s="11" t="s">
        <v>6</v>
      </c>
      <c r="D8" s="1"/>
      <c r="E8" s="14">
        <v>2767968</v>
      </c>
    </row>
    <row r="9" spans="1:5" ht="15.75">
      <c r="A9" s="1"/>
      <c r="B9" s="1" t="s">
        <v>7</v>
      </c>
      <c r="C9" s="11" t="s">
        <v>6</v>
      </c>
      <c r="D9" s="1"/>
      <c r="E9" s="15">
        <v>0</v>
      </c>
    </row>
    <row r="10" spans="1:5" ht="15.75">
      <c r="A10" s="19" t="s">
        <v>8</v>
      </c>
      <c r="B10" s="19"/>
      <c r="C10" s="19"/>
      <c r="D10" s="19"/>
      <c r="E10" s="19"/>
    </row>
    <row r="11" spans="1:5" ht="15.75">
      <c r="A11" s="1">
        <v>1</v>
      </c>
      <c r="B11" s="1" t="s">
        <v>9</v>
      </c>
      <c r="C11" s="11" t="s">
        <v>10</v>
      </c>
      <c r="D11" s="18">
        <v>11319.92</v>
      </c>
      <c r="E11" s="18">
        <f>D11</f>
        <v>11319.92</v>
      </c>
    </row>
    <row r="12" spans="1:5" ht="15.75">
      <c r="A12" s="1">
        <v>2</v>
      </c>
      <c r="B12" s="1" t="s">
        <v>11</v>
      </c>
      <c r="C12" s="11" t="s">
        <v>6</v>
      </c>
      <c r="D12" s="17">
        <v>9.6999999999999993</v>
      </c>
      <c r="E12" s="17">
        <f>D12</f>
        <v>9.6999999999999993</v>
      </c>
    </row>
    <row r="13" spans="1:5" ht="15.75">
      <c r="A13" s="1">
        <v>3</v>
      </c>
      <c r="B13" s="1" t="s">
        <v>12</v>
      </c>
      <c r="C13" s="11" t="s">
        <v>6</v>
      </c>
      <c r="D13" s="14">
        <f>D11*D12*12</f>
        <v>1317638.6879999998</v>
      </c>
      <c r="E13" s="14">
        <f>E11*E12*12</f>
        <v>1317638.6879999998</v>
      </c>
    </row>
    <row r="14" spans="1:5" ht="15.75">
      <c r="A14" s="1">
        <v>4</v>
      </c>
      <c r="B14" s="1" t="s">
        <v>13</v>
      </c>
      <c r="C14" s="11" t="s">
        <v>6</v>
      </c>
      <c r="D14" s="14"/>
      <c r="E14" s="14">
        <v>488392.52</v>
      </c>
    </row>
    <row r="15" spans="1:5" ht="15.75">
      <c r="A15" s="1">
        <v>5</v>
      </c>
      <c r="B15" s="1" t="s">
        <v>14</v>
      </c>
      <c r="C15" s="11" t="s">
        <v>15</v>
      </c>
      <c r="D15" s="14"/>
      <c r="E15" s="18">
        <f>E14/E13%</f>
        <v>37.065739223346185</v>
      </c>
    </row>
    <row r="16" spans="1:5" ht="15.75">
      <c r="A16" s="1">
        <v>6</v>
      </c>
      <c r="B16" s="1" t="s">
        <v>16</v>
      </c>
      <c r="C16" s="11" t="s">
        <v>6</v>
      </c>
      <c r="D16" s="14"/>
      <c r="E16" s="14">
        <f>E8+E13-E14</f>
        <v>3597214.1680000001</v>
      </c>
    </row>
    <row r="17" spans="1:5" ht="15.75">
      <c r="A17" s="1"/>
      <c r="B17" s="1"/>
      <c r="C17" s="1"/>
      <c r="D17" s="14"/>
      <c r="E17" s="9"/>
    </row>
    <row r="18" spans="1:5" ht="15.75">
      <c r="A18" s="19" t="s">
        <v>17</v>
      </c>
      <c r="B18" s="19"/>
      <c r="C18" s="19"/>
      <c r="D18" s="19"/>
      <c r="E18" s="19"/>
    </row>
    <row r="19" spans="1:5" ht="15.75">
      <c r="A19" s="1"/>
      <c r="B19" s="1" t="s">
        <v>18</v>
      </c>
      <c r="C19" s="11" t="s">
        <v>6</v>
      </c>
      <c r="D19" s="2">
        <f>D21+D23+D24+D25+D26+D27+D28+D29+D30+D31+D32+D33+D34+D35</f>
        <v>1317638.6879999998</v>
      </c>
      <c r="E19" s="15">
        <f>E21+E23+E24+E25+E26+E27+E28+E29+E30+E31+E32+E33+E34+E35</f>
        <v>488392.52</v>
      </c>
    </row>
    <row r="20" spans="1:5" ht="15.75">
      <c r="A20" s="1"/>
      <c r="B20" s="1" t="s">
        <v>19</v>
      </c>
      <c r="C20" s="11"/>
      <c r="D20" s="1"/>
      <c r="E20" s="15"/>
    </row>
    <row r="21" spans="1:5" ht="15.75">
      <c r="A21" s="1">
        <v>1</v>
      </c>
      <c r="B21" s="1" t="s">
        <v>20</v>
      </c>
      <c r="C21" s="11" t="s">
        <v>6</v>
      </c>
      <c r="D21" s="2">
        <f>D11*2.89*12</f>
        <v>392574.82559999998</v>
      </c>
      <c r="E21" s="15">
        <f>E14*29.8%</f>
        <v>145540.97096000001</v>
      </c>
    </row>
    <row r="22" spans="1:5" ht="47.25">
      <c r="A22" s="10">
        <v>2</v>
      </c>
      <c r="B22" s="3" t="s">
        <v>21</v>
      </c>
      <c r="C22" s="11" t="s">
        <v>6</v>
      </c>
      <c r="D22" s="2"/>
      <c r="E22" s="15"/>
    </row>
    <row r="23" spans="1:5" ht="31.5">
      <c r="A23" s="4" t="s">
        <v>22</v>
      </c>
      <c r="B23" s="3" t="s">
        <v>23</v>
      </c>
      <c r="C23" s="11" t="s">
        <v>6</v>
      </c>
      <c r="D23" s="2">
        <f>D11*0.23*12</f>
        <v>31242.979200000002</v>
      </c>
      <c r="E23" s="15">
        <f>E14*2.4%</f>
        <v>11721.420480000001</v>
      </c>
    </row>
    <row r="24" spans="1:5" ht="31.5">
      <c r="A24" s="4" t="s">
        <v>24</v>
      </c>
      <c r="B24" s="3" t="s">
        <v>25</v>
      </c>
      <c r="C24" s="11" t="s">
        <v>6</v>
      </c>
      <c r="D24" s="2">
        <f>D11*0.28*12</f>
        <v>38034.931200000006</v>
      </c>
      <c r="E24" s="15">
        <f>E14*2.9%</f>
        <v>14163.38308</v>
      </c>
    </row>
    <row r="25" spans="1:5" ht="31.5">
      <c r="A25" s="4" t="s">
        <v>26</v>
      </c>
      <c r="B25" s="3" t="s">
        <v>27</v>
      </c>
      <c r="C25" s="11" t="s">
        <v>6</v>
      </c>
      <c r="D25" s="2">
        <f>D11*0.26*12</f>
        <v>35318.150399999999</v>
      </c>
      <c r="E25" s="15">
        <f>E14*2.7%</f>
        <v>13186.598040000003</v>
      </c>
    </row>
    <row r="26" spans="1:5" ht="31.5">
      <c r="A26" s="4" t="s">
        <v>28</v>
      </c>
      <c r="B26" s="3" t="s">
        <v>29</v>
      </c>
      <c r="C26" s="11" t="s">
        <v>6</v>
      </c>
      <c r="D26" s="2">
        <f>D11*0.29*12</f>
        <v>39393.321599999996</v>
      </c>
      <c r="E26" s="15">
        <f>E14*3%</f>
        <v>14651.775600000001</v>
      </c>
    </row>
    <row r="27" spans="1:5" ht="15.75">
      <c r="A27" s="4" t="s">
        <v>30</v>
      </c>
      <c r="B27" s="1" t="s">
        <v>31</v>
      </c>
      <c r="C27" s="11" t="s">
        <v>6</v>
      </c>
      <c r="D27" s="2">
        <f>D11*0.34*12</f>
        <v>46185.2736</v>
      </c>
      <c r="E27" s="15">
        <f>E14*3.5%</f>
        <v>17093.738200000003</v>
      </c>
    </row>
    <row r="28" spans="1:5" ht="31.5">
      <c r="A28" s="4" t="s">
        <v>32</v>
      </c>
      <c r="B28" s="3" t="s">
        <v>33</v>
      </c>
      <c r="C28" s="11" t="s">
        <v>6</v>
      </c>
      <c r="D28" s="2">
        <f>D11*0.06*12</f>
        <v>8150.3423999999995</v>
      </c>
      <c r="E28" s="15">
        <f>E14*0.6%</f>
        <v>2930.3551200000002</v>
      </c>
    </row>
    <row r="29" spans="1:5" ht="15.75">
      <c r="A29" s="4" t="s">
        <v>34</v>
      </c>
      <c r="B29" s="1" t="s">
        <v>35</v>
      </c>
      <c r="C29" s="11" t="s">
        <v>6</v>
      </c>
      <c r="D29" s="2">
        <f>D11*0.05*12</f>
        <v>6791.9519999999993</v>
      </c>
      <c r="E29" s="15">
        <f>E14*0.5%</f>
        <v>2441.9626000000003</v>
      </c>
    </row>
    <row r="30" spans="1:5" ht="31.5">
      <c r="A30" s="4" t="s">
        <v>36</v>
      </c>
      <c r="B30" s="3" t="s">
        <v>37</v>
      </c>
      <c r="C30" s="11" t="s">
        <v>6</v>
      </c>
      <c r="D30" s="2">
        <f>D11*0.15*12</f>
        <v>20375.856</v>
      </c>
      <c r="E30" s="15">
        <f>E14*1.5%</f>
        <v>7325.8878000000004</v>
      </c>
    </row>
    <row r="31" spans="1:5" ht="31.5">
      <c r="A31" s="4" t="s">
        <v>38</v>
      </c>
      <c r="B31" s="3" t="s">
        <v>39</v>
      </c>
      <c r="C31" s="11" t="s">
        <v>6</v>
      </c>
      <c r="D31" s="2">
        <f>D11*2.01*12</f>
        <v>273036.47039999999</v>
      </c>
      <c r="E31" s="15">
        <f>E14*20.7%</f>
        <v>101097.25164</v>
      </c>
    </row>
    <row r="32" spans="1:5" ht="15.75">
      <c r="A32" s="4" t="s">
        <v>40</v>
      </c>
      <c r="B32" s="1" t="s">
        <v>41</v>
      </c>
      <c r="C32" s="11" t="s">
        <v>6</v>
      </c>
      <c r="D32" s="2">
        <f>D11*0.48*12</f>
        <v>65202.739199999996</v>
      </c>
      <c r="E32" s="15">
        <f>E14*4.9%</f>
        <v>23931.233480000003</v>
      </c>
    </row>
    <row r="33" spans="1:5" ht="31.5">
      <c r="A33" s="4" t="s">
        <v>42</v>
      </c>
      <c r="B33" s="3" t="s">
        <v>43</v>
      </c>
      <c r="C33" s="11" t="s">
        <v>6</v>
      </c>
      <c r="D33" s="2">
        <f>D11*2.13*12</f>
        <v>289337.15519999998</v>
      </c>
      <c r="E33" s="15">
        <f>E14*22%</f>
        <v>107446.35440000001</v>
      </c>
    </row>
    <row r="34" spans="1:5" ht="45">
      <c r="A34" s="4" t="s">
        <v>44</v>
      </c>
      <c r="B34" s="5" t="s">
        <v>45</v>
      </c>
      <c r="C34" s="12" t="s">
        <v>6</v>
      </c>
      <c r="D34" s="6">
        <f>D11*0.24*12</f>
        <v>32601.369599999998</v>
      </c>
      <c r="E34" s="16">
        <f>E14*2.5%</f>
        <v>12209.813000000002</v>
      </c>
    </row>
    <row r="35" spans="1:5" ht="15.75">
      <c r="A35" s="7" t="s">
        <v>46</v>
      </c>
      <c r="B35" s="8" t="s">
        <v>47</v>
      </c>
      <c r="C35" s="13" t="s">
        <v>6</v>
      </c>
      <c r="D35" s="6">
        <f>D11*0.29*12</f>
        <v>39393.321599999996</v>
      </c>
      <c r="E35" s="16">
        <f>E14*3%</f>
        <v>14651.775600000001</v>
      </c>
    </row>
    <row r="36" spans="1:5" ht="15.75">
      <c r="A36" s="4" t="s">
        <v>46</v>
      </c>
      <c r="B36" s="1" t="s">
        <v>48</v>
      </c>
      <c r="C36" s="11" t="s">
        <v>6</v>
      </c>
      <c r="D36" s="2"/>
      <c r="E36" s="15">
        <f>E9+E14-E19</f>
        <v>0</v>
      </c>
    </row>
  </sheetData>
  <mergeCells count="9">
    <mergeCell ref="A10:E10"/>
    <mergeCell ref="A18:E18"/>
    <mergeCell ref="A1:E3"/>
    <mergeCell ref="A4:E5"/>
    <mergeCell ref="A6:A7"/>
    <mergeCell ref="B6:B7"/>
    <mergeCell ref="C6:C7"/>
    <mergeCell ref="D6:D7"/>
    <mergeCell ref="E6:E7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2015-04-17T05:20:56Z</cp:lastPrinted>
  <dcterms:created xsi:type="dcterms:W3CDTF">2015-04-17T05:16:39Z</dcterms:created>
  <dcterms:modified xsi:type="dcterms:W3CDTF">2015-04-17T06:52:43Z</dcterms:modified>
</cp:coreProperties>
</file>